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Formation\Aotsi\Actualités juridiques\Actus 2020\UD73\Actus Covid19\Supports et annexes - Webconférence Covid 19 du 27 03 2020\"/>
    </mc:Choice>
  </mc:AlternateContent>
  <xr:revisionPtr revIDLastSave="0" documentId="13_ncr:1_{F0CE7E63-9FE9-4BD7-B556-9812D1CECC30}" xr6:coauthVersionLast="45" xr6:coauthVersionMax="45" xr10:uidLastSave="{00000000-0000-0000-0000-000000000000}"/>
  <bookViews>
    <workbookView xWindow="-108" yWindow="-108" windowWidth="23256" windowHeight="12600" xr2:uid="{1CAE45A6-B9BC-4A61-B137-C4A5308F026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N8" i="1" l="1"/>
  <c r="N9" i="1"/>
  <c r="N10" i="1"/>
  <c r="N11" i="1"/>
  <c r="N12" i="1"/>
  <c r="N13" i="1"/>
  <c r="N7" i="1"/>
  <c r="E25" i="1"/>
  <c r="E27" i="1" s="1"/>
  <c r="C26" i="1"/>
  <c r="C24" i="1"/>
  <c r="C25" i="1" s="1"/>
  <c r="C21" i="1"/>
  <c r="C23" i="1" s="1"/>
  <c r="C27" i="1" s="1"/>
  <c r="C19" i="1"/>
  <c r="C18" i="1"/>
  <c r="K8" i="1"/>
  <c r="K9" i="1"/>
  <c r="J8" i="1"/>
  <c r="J9" i="1"/>
  <c r="J10" i="1"/>
  <c r="K10" i="1" s="1"/>
  <c r="J11" i="1"/>
  <c r="K11" i="1" s="1"/>
  <c r="J12" i="1"/>
  <c r="K12" i="1" s="1"/>
  <c r="J13" i="1"/>
  <c r="K13" i="1" s="1"/>
  <c r="J7" i="1"/>
  <c r="K7" i="1" s="1"/>
  <c r="K14" i="1" l="1"/>
  <c r="L14" i="1" l="1"/>
  <c r="C14" i="1" l="1"/>
  <c r="D14" i="1" l="1"/>
  <c r="B14" i="1"/>
  <c r="E8" i="1"/>
  <c r="E9" i="1"/>
  <c r="E10" i="1"/>
  <c r="E11" i="1"/>
  <c r="E12" i="1"/>
  <c r="E13" i="1"/>
  <c r="E7" i="1"/>
  <c r="M9" i="1" l="1"/>
  <c r="M7" i="1"/>
  <c r="M12" i="1"/>
  <c r="M10" i="1"/>
  <c r="M11" i="1"/>
  <c r="M8" i="1"/>
  <c r="M13" i="1"/>
  <c r="F14" i="1"/>
  <c r="E14" i="1"/>
  <c r="M14" i="1" l="1"/>
  <c r="N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Thomas</author>
  </authors>
  <commentList>
    <comment ref="G6" authorId="0" shapeId="0" xr:uid="{ABF5984B-EA68-47F7-8A9B-AEDFD23CC64B}">
      <text>
        <r>
          <rPr>
            <b/>
            <sz val="9"/>
            <color indexed="81"/>
            <rFont val="Tahoma"/>
            <charset val="1"/>
          </rPr>
          <t>Gilles Thomas:</t>
        </r>
        <r>
          <rPr>
            <sz val="9"/>
            <color indexed="81"/>
            <rFont val="Tahoma"/>
            <charset val="1"/>
          </rPr>
          <t xml:space="preserve">
Définir le % d'heures non travaillées sur la période</t>
        </r>
      </text>
    </comment>
    <comment ref="L6" authorId="0" shapeId="0" xr:uid="{32C02F42-D9C9-4049-BC79-30E241591FD9}">
      <text>
        <r>
          <rPr>
            <b/>
            <sz val="9"/>
            <color indexed="81"/>
            <rFont val="Tahoma"/>
            <charset val="1"/>
          </rPr>
          <t>Gilles Thomas:</t>
        </r>
        <r>
          <rPr>
            <sz val="9"/>
            <color indexed="81"/>
            <rFont val="Tahoma"/>
            <charset val="1"/>
          </rPr>
          <t xml:space="preserve">
Remboursement par l'Etat
</t>
        </r>
      </text>
    </comment>
    <comment ref="M6" authorId="0" shapeId="0" xr:uid="{C8BC7281-8AAC-42E6-BA0C-147FC3CF952C}">
      <text>
        <r>
          <rPr>
            <b/>
            <sz val="9"/>
            <color indexed="81"/>
            <rFont val="Tahoma"/>
            <charset val="1"/>
          </rPr>
          <t>Gilles Thomas:</t>
        </r>
        <r>
          <rPr>
            <sz val="9"/>
            <color indexed="81"/>
            <rFont val="Tahoma"/>
            <charset val="1"/>
          </rPr>
          <t xml:space="preserve">
Reste à charge employeur (salaires chargés)
</t>
        </r>
      </text>
    </comment>
  </commentList>
</comments>
</file>

<file path=xl/sharedStrings.xml><?xml version="1.0" encoding="utf-8"?>
<sst xmlns="http://schemas.openxmlformats.org/spreadsheetml/2006/main" count="26" uniqueCount="26">
  <si>
    <t>Nom Prénom</t>
  </si>
  <si>
    <t>Brut</t>
  </si>
  <si>
    <t>Nombre d'heures</t>
  </si>
  <si>
    <t>Brut/heure</t>
  </si>
  <si>
    <t>Brut chargé</t>
  </si>
  <si>
    <t>Total</t>
  </si>
  <si>
    <t>Net</t>
  </si>
  <si>
    <t>MATTHIEU Pierre</t>
  </si>
  <si>
    <t>ANDRE Gérard</t>
  </si>
  <si>
    <t>OLIVETTO Thierry</t>
  </si>
  <si>
    <t>THIERRY Sabine</t>
  </si>
  <si>
    <t>% heures chômées</t>
  </si>
  <si>
    <t>Nombre heures chômées</t>
  </si>
  <si>
    <t>COTTAZ Sarah</t>
  </si>
  <si>
    <t>LUC Marie</t>
  </si>
  <si>
    <t>THUILLET Thomas</t>
  </si>
  <si>
    <t>Allocation</t>
  </si>
  <si>
    <t>Date de début</t>
  </si>
  <si>
    <t>Date de fin</t>
  </si>
  <si>
    <t>Nombre jours ouvrés</t>
  </si>
  <si>
    <t>Coût mensuel employeur</t>
  </si>
  <si>
    <t>CS1</t>
  </si>
  <si>
    <t>CS2</t>
  </si>
  <si>
    <t>Coût du maintien de salaire (chargé)</t>
  </si>
  <si>
    <t>net</t>
  </si>
  <si>
    <t xml:space="preserve">Annexe 4 - Simulation Activité partielle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</si>
</sst>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%"/>
    <numFmt numFmtId="166" formatCode="_-* #,##0.0_-;\-* #,##0.0_-;_-* &quot;-&quot;??_-;_-@_-"/>
    <numFmt numFmtId="167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164" fontId="3" fillId="3" borderId="0" xfId="1" applyNumberFormat="1" applyFont="1" applyFill="1" applyAlignment="1">
      <alignment vertical="center"/>
    </xf>
    <xf numFmtId="44" fontId="0" fillId="0" borderId="0" xfId="1" applyNumberFormat="1" applyFont="1" applyAlignment="1">
      <alignment vertical="center"/>
    </xf>
    <xf numFmtId="44" fontId="3" fillId="3" borderId="0" xfId="1" applyNumberFormat="1" applyFont="1" applyFill="1" applyAlignment="1">
      <alignment vertical="center"/>
    </xf>
    <xf numFmtId="0" fontId="4" fillId="0" borderId="0" xfId="0" applyFont="1"/>
    <xf numFmtId="9" fontId="3" fillId="2" borderId="1" xfId="0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165" fontId="0" fillId="0" borderId="0" xfId="2" applyNumberFormat="1" applyFont="1"/>
    <xf numFmtId="44" fontId="0" fillId="0" borderId="0" xfId="0" applyNumberFormat="1"/>
    <xf numFmtId="9" fontId="0" fillId="0" borderId="0" xfId="2" applyFont="1" applyAlignment="1">
      <alignment vertical="center"/>
    </xf>
    <xf numFmtId="43" fontId="0" fillId="0" borderId="0" xfId="3" applyNumberFormat="1" applyFont="1" applyAlignment="1">
      <alignment vertical="center"/>
    </xf>
    <xf numFmtId="43" fontId="3" fillId="3" borderId="0" xfId="3" applyFont="1" applyFill="1" applyAlignment="1">
      <alignment vertical="center"/>
    </xf>
    <xf numFmtId="14" fontId="0" fillId="0" borderId="0" xfId="2" applyNumberFormat="1" applyFont="1" applyAlignment="1">
      <alignment vertical="center"/>
    </xf>
    <xf numFmtId="166" fontId="0" fillId="0" borderId="0" xfId="3" applyNumberFormat="1" applyFont="1" applyAlignment="1">
      <alignment vertical="center"/>
    </xf>
    <xf numFmtId="167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164" fontId="0" fillId="0" borderId="5" xfId="1" applyNumberFormat="1" applyFont="1" applyBorder="1" applyAlignment="1">
      <alignment vertical="center"/>
    </xf>
    <xf numFmtId="164" fontId="0" fillId="3" borderId="5" xfId="1" applyNumberFormat="1" applyFont="1" applyFill="1" applyBorder="1" applyAlignment="1">
      <alignment vertical="center"/>
    </xf>
    <xf numFmtId="164" fontId="3" fillId="3" borderId="6" xfId="1" applyNumberFormat="1" applyFont="1" applyFill="1" applyBorder="1" applyAlignment="1">
      <alignment vertical="center"/>
    </xf>
    <xf numFmtId="9" fontId="0" fillId="0" borderId="0" xfId="0" applyNumberFormat="1"/>
    <xf numFmtId="164" fontId="0" fillId="0" borderId="0" xfId="0" applyNumberFormat="1"/>
    <xf numFmtId="44" fontId="0" fillId="0" borderId="0" xfId="0" applyNumberFormat="1" applyAlignment="1">
      <alignment vertical="center"/>
    </xf>
    <xf numFmtId="9" fontId="3" fillId="2" borderId="4" xfId="0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vertical="center"/>
    </xf>
    <xf numFmtId="44" fontId="0" fillId="5" borderId="0" xfId="0" applyNumberFormat="1" applyFill="1"/>
    <xf numFmtId="0" fontId="7" fillId="3" borderId="0" xfId="0" applyFont="1" applyFill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FBA6-BB3D-4504-9801-D92DA8A96427}">
  <dimension ref="A1:O27"/>
  <sheetViews>
    <sheetView showGridLines="0" tabSelected="1" zoomScale="90" zoomScaleNormal="90" workbookViewId="0">
      <selection activeCell="A3" sqref="A3:N3"/>
    </sheetView>
  </sheetViews>
  <sheetFormatPr baseColWidth="10" defaultRowHeight="14.4" x14ac:dyDescent="0.3"/>
  <cols>
    <col min="1" max="1" width="21.109375" customWidth="1"/>
    <col min="2" max="3" width="10.44140625" customWidth="1"/>
    <col min="4" max="4" width="10.5546875" customWidth="1"/>
    <col min="5" max="12" width="11.77734375" customWidth="1"/>
    <col min="13" max="13" width="13.77734375" customWidth="1"/>
    <col min="14" max="14" width="15.33203125" customWidth="1"/>
  </cols>
  <sheetData>
    <row r="1" spans="1:15" x14ac:dyDescent="0.3">
      <c r="A1" s="8"/>
    </row>
    <row r="3" spans="1:15" ht="25.8" x14ac:dyDescent="0.5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6" spans="1:15" ht="46.8" x14ac:dyDescent="0.3">
      <c r="A6" s="1" t="s">
        <v>0</v>
      </c>
      <c r="B6" s="1" t="s">
        <v>1</v>
      </c>
      <c r="C6" s="1" t="s">
        <v>6</v>
      </c>
      <c r="D6" s="1" t="s">
        <v>2</v>
      </c>
      <c r="E6" s="1" t="s">
        <v>3</v>
      </c>
      <c r="F6" s="1" t="s">
        <v>4</v>
      </c>
      <c r="G6" s="1" t="s">
        <v>11</v>
      </c>
      <c r="H6" s="1" t="s">
        <v>17</v>
      </c>
      <c r="I6" s="1" t="s">
        <v>18</v>
      </c>
      <c r="J6" s="1" t="s">
        <v>19</v>
      </c>
      <c r="K6" s="1" t="s">
        <v>12</v>
      </c>
      <c r="L6" s="20" t="s">
        <v>16</v>
      </c>
      <c r="M6" s="9" t="s">
        <v>20</v>
      </c>
      <c r="N6" s="27" t="s">
        <v>23</v>
      </c>
    </row>
    <row r="7" spans="1:15" s="2" customFormat="1" ht="18.600000000000001" customHeight="1" x14ac:dyDescent="0.3">
      <c r="A7" s="2" t="s">
        <v>13</v>
      </c>
      <c r="B7" s="4">
        <v>2650</v>
      </c>
      <c r="C7" s="4">
        <v>1988.17</v>
      </c>
      <c r="D7" s="2">
        <v>151.66999999999999</v>
      </c>
      <c r="E7" s="6">
        <f>+B7/D7</f>
        <v>17.472143469374302</v>
      </c>
      <c r="F7" s="4">
        <v>3685</v>
      </c>
      <c r="G7" s="14">
        <v>0.6</v>
      </c>
      <c r="H7" s="17">
        <v>43907</v>
      </c>
      <c r="I7" s="17">
        <v>43921</v>
      </c>
      <c r="J7" s="18">
        <f>NETWORKDAYS(H7,I7)</f>
        <v>11</v>
      </c>
      <c r="K7" s="15">
        <f>+J7*(D7/(5*4.33333))*G7</f>
        <v>46.201050923885319</v>
      </c>
      <c r="L7" s="21">
        <f>IF((K7*0.7*B7/D7)/K7&lt;8.03,8.03*K7,K7*0.7*B7/D7)</f>
        <v>565.0619731245946</v>
      </c>
      <c r="M7" s="10">
        <f>+F7*(1-G7)</f>
        <v>1474</v>
      </c>
      <c r="N7" s="28">
        <f>+L7*0.24*F7/B7</f>
        <v>188.58143737033643</v>
      </c>
      <c r="O7" s="26"/>
    </row>
    <row r="8" spans="1:15" s="2" customFormat="1" ht="18.600000000000001" customHeight="1" x14ac:dyDescent="0.3">
      <c r="A8" s="2" t="s">
        <v>15</v>
      </c>
      <c r="B8" s="4">
        <v>1750</v>
      </c>
      <c r="C8" s="4">
        <v>1460.36</v>
      </c>
      <c r="D8" s="2">
        <v>121.33</v>
      </c>
      <c r="E8" s="6">
        <f t="shared" ref="E8:E13" si="0">+B8/D8</f>
        <v>14.4234731723399</v>
      </c>
      <c r="F8" s="4">
        <v>2276</v>
      </c>
      <c r="G8" s="14">
        <v>1</v>
      </c>
      <c r="H8" s="17">
        <v>43907</v>
      </c>
      <c r="I8" s="17">
        <v>43921</v>
      </c>
      <c r="J8" s="18">
        <f t="shared" ref="J8:J13" si="1">NETWORKDAYS(H8,I8)</f>
        <v>11</v>
      </c>
      <c r="K8" s="15">
        <f t="shared" ref="K8:K13" si="2">+J8*(D8/(5*4.33333))*G8</f>
        <v>61.59835507565775</v>
      </c>
      <c r="L8" s="21">
        <f t="shared" ref="L8:L13" si="3">IF((K8*0.7*B8/D8)/K8&lt;8.03,8.03*K8,K8*0.7*B8/D8)</f>
        <v>621.92355532581178</v>
      </c>
      <c r="M8" s="10">
        <f t="shared" ref="M8:M13" si="4">+F8*(1-G8)</f>
        <v>0</v>
      </c>
      <c r="N8" s="28">
        <f t="shared" ref="N8:N13" si="5">+L8*0.24*F8/B8</f>
        <v>194.12544163495508</v>
      </c>
      <c r="O8" s="26"/>
    </row>
    <row r="9" spans="1:15" s="2" customFormat="1" ht="18.600000000000001" customHeight="1" x14ac:dyDescent="0.3">
      <c r="A9" s="2" t="s">
        <v>7</v>
      </c>
      <c r="B9" s="4">
        <v>2350</v>
      </c>
      <c r="C9" s="4">
        <v>1833.72</v>
      </c>
      <c r="D9" s="2">
        <v>151.66999999999999</v>
      </c>
      <c r="E9" s="6">
        <f t="shared" si="0"/>
        <v>15.4941649634074</v>
      </c>
      <c r="F9" s="4">
        <v>3270</v>
      </c>
      <c r="G9" s="14">
        <v>0.4</v>
      </c>
      <c r="H9" s="17">
        <v>43907</v>
      </c>
      <c r="I9" s="17">
        <v>43921</v>
      </c>
      <c r="J9" s="18">
        <f t="shared" si="1"/>
        <v>11</v>
      </c>
      <c r="K9" s="15">
        <f t="shared" si="2"/>
        <v>30.800700615923546</v>
      </c>
      <c r="L9" s="21">
        <f t="shared" si="3"/>
        <v>334.06179543215023</v>
      </c>
      <c r="M9" s="10">
        <f t="shared" si="4"/>
        <v>1962</v>
      </c>
      <c r="N9" s="28">
        <f t="shared" si="5"/>
        <v>111.56242427878787</v>
      </c>
      <c r="O9" s="26"/>
    </row>
    <row r="10" spans="1:15" s="2" customFormat="1" ht="18.600000000000001" customHeight="1" x14ac:dyDescent="0.3">
      <c r="A10" s="2" t="s">
        <v>14</v>
      </c>
      <c r="B10" s="4">
        <v>1980</v>
      </c>
      <c r="C10" s="4">
        <v>1890.67</v>
      </c>
      <c r="D10" s="2">
        <v>151.66999999999999</v>
      </c>
      <c r="E10" s="6">
        <f t="shared" si="0"/>
        <v>13.054658139381553</v>
      </c>
      <c r="F10" s="4">
        <v>2740</v>
      </c>
      <c r="G10" s="14">
        <v>0.4</v>
      </c>
      <c r="H10" s="17">
        <v>43907</v>
      </c>
      <c r="I10" s="17">
        <v>43921</v>
      </c>
      <c r="J10" s="18">
        <f t="shared" si="1"/>
        <v>11</v>
      </c>
      <c r="K10" s="15">
        <f t="shared" si="2"/>
        <v>30.800700615923546</v>
      </c>
      <c r="L10" s="21">
        <f t="shared" si="3"/>
        <v>281.46483189602452</v>
      </c>
      <c r="M10" s="10">
        <f t="shared" si="4"/>
        <v>1644</v>
      </c>
      <c r="N10" s="28">
        <f t="shared" si="5"/>
        <v>93.48044113880087</v>
      </c>
      <c r="O10" s="26"/>
    </row>
    <row r="11" spans="1:15" s="2" customFormat="1" ht="18.600000000000001" customHeight="1" x14ac:dyDescent="0.3">
      <c r="A11" s="2" t="s">
        <v>8</v>
      </c>
      <c r="B11" s="4">
        <v>1840</v>
      </c>
      <c r="C11" s="4">
        <v>1355.31</v>
      </c>
      <c r="D11" s="2">
        <v>121.33</v>
      </c>
      <c r="E11" s="6">
        <f t="shared" si="0"/>
        <v>15.165251792631667</v>
      </c>
      <c r="F11" s="4">
        <v>2476</v>
      </c>
      <c r="G11" s="14">
        <v>1</v>
      </c>
      <c r="H11" s="17">
        <v>43907</v>
      </c>
      <c r="I11" s="17">
        <v>43921</v>
      </c>
      <c r="J11" s="18">
        <f t="shared" si="1"/>
        <v>11</v>
      </c>
      <c r="K11" s="15">
        <f t="shared" si="2"/>
        <v>61.59835507565775</v>
      </c>
      <c r="L11" s="21">
        <f t="shared" si="3"/>
        <v>653.90819531399643</v>
      </c>
      <c r="M11" s="10">
        <f t="shared" si="4"/>
        <v>0</v>
      </c>
      <c r="N11" s="28">
        <f t="shared" si="5"/>
        <v>211.18391629532024</v>
      </c>
      <c r="O11" s="26"/>
    </row>
    <row r="12" spans="1:15" s="2" customFormat="1" ht="18.600000000000001" customHeight="1" x14ac:dyDescent="0.3">
      <c r="A12" s="2" t="s">
        <v>9</v>
      </c>
      <c r="B12" s="4">
        <v>1530</v>
      </c>
      <c r="C12" s="4">
        <v>1868.95</v>
      </c>
      <c r="D12" s="2">
        <v>151.66999999999999</v>
      </c>
      <c r="E12" s="6">
        <f t="shared" si="0"/>
        <v>10.0876903804312</v>
      </c>
      <c r="F12" s="4">
        <v>1885</v>
      </c>
      <c r="G12" s="14">
        <v>1</v>
      </c>
      <c r="H12" s="17">
        <v>43907</v>
      </c>
      <c r="I12" s="17">
        <v>43921</v>
      </c>
      <c r="J12" s="18">
        <f t="shared" si="1"/>
        <v>11</v>
      </c>
      <c r="K12" s="15">
        <f t="shared" si="2"/>
        <v>77.001751539808865</v>
      </c>
      <c r="L12" s="22">
        <f t="shared" si="3"/>
        <v>618.32406486466516</v>
      </c>
      <c r="M12" s="10">
        <f t="shared" si="4"/>
        <v>0</v>
      </c>
      <c r="N12" s="28">
        <f t="shared" si="5"/>
        <v>182.82993917959118</v>
      </c>
      <c r="O12" s="26"/>
    </row>
    <row r="13" spans="1:15" s="2" customFormat="1" ht="18.600000000000001" customHeight="1" x14ac:dyDescent="0.3">
      <c r="A13" s="2" t="s">
        <v>10</v>
      </c>
      <c r="B13" s="4">
        <v>2400</v>
      </c>
      <c r="C13" s="4">
        <v>1838.33</v>
      </c>
      <c r="D13" s="2">
        <v>151.66999999999999</v>
      </c>
      <c r="E13" s="6">
        <f t="shared" si="0"/>
        <v>15.823828047735216</v>
      </c>
      <c r="F13" s="4">
        <v>3305</v>
      </c>
      <c r="G13" s="14">
        <v>0.6</v>
      </c>
      <c r="H13" s="17">
        <v>43907</v>
      </c>
      <c r="I13" s="17">
        <v>43921</v>
      </c>
      <c r="J13" s="18">
        <f t="shared" si="1"/>
        <v>11</v>
      </c>
      <c r="K13" s="15">
        <f t="shared" si="2"/>
        <v>46.201050923885319</v>
      </c>
      <c r="L13" s="21">
        <f t="shared" si="3"/>
        <v>511.75423981095361</v>
      </c>
      <c r="M13" s="10">
        <f t="shared" si="4"/>
        <v>1322</v>
      </c>
      <c r="N13" s="28">
        <f t="shared" si="5"/>
        <v>169.13477625752014</v>
      </c>
      <c r="O13" s="26"/>
    </row>
    <row r="14" spans="1:15" s="2" customFormat="1" ht="18.600000000000001" customHeight="1" x14ac:dyDescent="0.3">
      <c r="A14" s="3" t="s">
        <v>5</v>
      </c>
      <c r="B14" s="5">
        <f>SUM(B7:B13)</f>
        <v>14500</v>
      </c>
      <c r="C14" s="5">
        <f>SUM(C7:C13)</f>
        <v>12235.51</v>
      </c>
      <c r="D14" s="3">
        <f>SUM(D7:D13)</f>
        <v>1001.0099999999999</v>
      </c>
      <c r="E14" s="7">
        <f>SUM(E7:E13)</f>
        <v>101.52120996530124</v>
      </c>
      <c r="F14" s="5">
        <f>SUM(F7:F13)</f>
        <v>19637</v>
      </c>
      <c r="G14" s="5"/>
      <c r="H14" s="5"/>
      <c r="I14" s="5"/>
      <c r="J14" s="5"/>
      <c r="K14" s="16">
        <f>SUM(K7:K13)</f>
        <v>354.20196477074211</v>
      </c>
      <c r="L14" s="23">
        <f>SUM(L7:L13)</f>
        <v>3586.4986557681959</v>
      </c>
      <c r="M14" s="11">
        <f>SUM(M7:M13)</f>
        <v>6402</v>
      </c>
      <c r="N14" s="23">
        <f>SUM(N7:N13)</f>
        <v>1150.8983761553118</v>
      </c>
    </row>
    <row r="16" spans="1:15" x14ac:dyDescent="0.3">
      <c r="C16" s="12"/>
      <c r="N16" s="13"/>
    </row>
    <row r="18" spans="2:10" hidden="1" x14ac:dyDescent="0.3">
      <c r="C18" s="25">
        <f>+B7</f>
        <v>2650</v>
      </c>
      <c r="I18" s="19"/>
      <c r="J18" s="13"/>
    </row>
    <row r="19" spans="2:10" hidden="1" x14ac:dyDescent="0.3">
      <c r="C19" s="13">
        <f>+K7*B7/D7*-1</f>
        <v>-807.23139017799235</v>
      </c>
    </row>
    <row r="20" spans="2:10" hidden="1" x14ac:dyDescent="0.3">
      <c r="C20" s="29">
        <v>120</v>
      </c>
    </row>
    <row r="21" spans="2:10" hidden="1" x14ac:dyDescent="0.3">
      <c r="C21">
        <f>+C19*0.7*-1</f>
        <v>565.0619731245946</v>
      </c>
    </row>
    <row r="22" spans="2:10" hidden="1" x14ac:dyDescent="0.3">
      <c r="G22" s="13"/>
    </row>
    <row r="23" spans="2:10" hidden="1" x14ac:dyDescent="0.3">
      <c r="C23" s="25">
        <f>SUM(C18:C22)</f>
        <v>2527.8305829466021</v>
      </c>
      <c r="F23" s="24"/>
      <c r="G23" s="25"/>
    </row>
    <row r="24" spans="2:10" hidden="1" x14ac:dyDescent="0.3">
      <c r="C24" s="25">
        <f>SUM(C18:C20)</f>
        <v>1962.7686098220076</v>
      </c>
    </row>
    <row r="25" spans="2:10" hidden="1" x14ac:dyDescent="0.3">
      <c r="B25" t="s">
        <v>21</v>
      </c>
      <c r="C25">
        <f>+C24*0.24</f>
        <v>471.06446635728184</v>
      </c>
      <c r="E25">
        <f>+C18*0.24</f>
        <v>636</v>
      </c>
    </row>
    <row r="26" spans="2:10" hidden="1" x14ac:dyDescent="0.3">
      <c r="B26" t="s">
        <v>22</v>
      </c>
      <c r="C26">
        <f>+C21*0.067</f>
        <v>37.859152199347839</v>
      </c>
    </row>
    <row r="27" spans="2:10" hidden="1" x14ac:dyDescent="0.3">
      <c r="B27" t="s">
        <v>24</v>
      </c>
      <c r="C27" s="25">
        <f>+C23-C25-C26</f>
        <v>2018.9069643899727</v>
      </c>
      <c r="E27" s="25">
        <f>+C18-E25</f>
        <v>2014</v>
      </c>
    </row>
  </sheetData>
  <mergeCells count="1">
    <mergeCell ref="A3:N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Thomas</dc:creator>
  <cp:lastModifiedBy>Gilles Thomas</cp:lastModifiedBy>
  <dcterms:created xsi:type="dcterms:W3CDTF">2020-03-18T10:57:52Z</dcterms:created>
  <dcterms:modified xsi:type="dcterms:W3CDTF">2020-03-27T11:30:57Z</dcterms:modified>
</cp:coreProperties>
</file>